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terminy spłat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<sst xmlns="http://schemas.openxmlformats.org/spreadsheetml/2006/main" count="52" uniqueCount="41">
  <si>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>Wójta Gminy Kleszczewo</t>
  </si>
  <si>
    <t>Prognoza  długu Gminy Kleszczewo</t>
  </si>
  <si>
    <t>stan zadłużenia na początek roku</t>
  </si>
  <si>
    <t>dochody</t>
  </si>
  <si>
    <t>przychody</t>
  </si>
  <si>
    <t>spłata</t>
  </si>
  <si>
    <t>odsetki</t>
  </si>
  <si>
    <t>ewentualny kredyt krótkoterminowy</t>
  </si>
  <si>
    <t>łącznie do spłaty</t>
  </si>
  <si>
    <t>stan na 31.12</t>
  </si>
  <si>
    <t>% spłaty</t>
  </si>
  <si>
    <t>% zadłużenia</t>
  </si>
  <si>
    <t>W projekcie Uchwały budżetowej  upoważniono Wójta na zaciągnięcie  kredytów i pożyczek na pokrycie w ciągu roku deficytu budżetowego w wysokości 500.000 zł.</t>
  </si>
  <si>
    <t>mgr inż.  Bogdan Kemnitz</t>
  </si>
  <si>
    <t>PKO</t>
  </si>
  <si>
    <t>ulice Tulce</t>
  </si>
  <si>
    <t>pożyczki</t>
  </si>
  <si>
    <t>prognoza</t>
  </si>
  <si>
    <t>kanalizacja</t>
  </si>
  <si>
    <t>2009r</t>
  </si>
  <si>
    <t>2010r</t>
  </si>
  <si>
    <t>zaciągamy w listopadzie 2009 kończymy w listpoadzie 2009 spłata od września 2010</t>
  </si>
  <si>
    <t>na 8 lat 2 lata karencji od udzielenie nie dłużej niż rok od zakończenia zadania</t>
  </si>
  <si>
    <t>IX/20010</t>
  </si>
  <si>
    <t>XII/ 2010</t>
  </si>
  <si>
    <t>IIII/2011</t>
  </si>
  <si>
    <t>VI/2011</t>
  </si>
  <si>
    <t>razem</t>
  </si>
  <si>
    <t>pko i poż</t>
  </si>
  <si>
    <t>kanaliz</t>
  </si>
  <si>
    <t>6,27 rez weksli</t>
  </si>
  <si>
    <t>do oprocentowania</t>
  </si>
  <si>
    <t>6,75x0,5=</t>
  </si>
  <si>
    <t>x90</t>
  </si>
  <si>
    <t xml:space="preserve"> na kwartał</t>
  </si>
  <si>
    <t>Razem</t>
  </si>
  <si>
    <t>z dnia 14 listopada 2008r.</t>
  </si>
  <si>
    <t>do Zarządzenia Nr 37/2008</t>
  </si>
  <si>
    <t>Załącznik nr 4</t>
  </si>
  <si>
    <t>W prognozie kwoty długu nie  uwzględniono Uchwały Nr XVIII/112/2008 Rady Gminy Kleszczewo z dnia 28 marca 2008r. W sprawie zaciągnięcia pożyczki na realizację przedsięwzięcia "Budowa niskociścieniowej kanalizacji sanitarnej wraz z przyłączami i pompowniami przydomowymi w miwjscowościach: Markowice, Krerowo, Zimin, Śródka, Krzyżowniki, Poklatki. Warunkiem uzyskania pożyczki z WFOŚIGO było rozpoczęcie zadania w 2008r. Na zadanie to będziemy ubiegać się dofinansowanie z funduszy unijnych, które w 2008r. nie ogłosiły jeszcze terminu naboru wniosków.</t>
  </si>
  <si>
    <t xml:space="preserve">             Wójt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</si>
</sst>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.5"/>
      <name val="Arial"/>
      <family val="0"/>
    </font>
    <font>
      <b/>
      <sz val="10"/>
      <name val="Arial"/>
      <family val="2"/>
    </font>
    <font>
      <b/>
      <sz val="8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0" fontId="0" fillId="0" borderId="1" xfId="0" applyNumberFormat="1" applyBorder="1" applyAlignment="1">
      <alignment/>
    </xf>
    <xf numFmtId="10" fontId="1" fillId="0" borderId="1" xfId="0" applyNumberFormat="1" applyFont="1" applyBorder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27.140625" style="0" customWidth="1"/>
    <col min="2" max="2" width="10.7109375" style="0" hidden="1" customWidth="1"/>
    <col min="3" max="3" width="10.140625" style="0" customWidth="1"/>
    <col min="4" max="4" width="10.28125" style="0" customWidth="1"/>
    <col min="5" max="5" width="10.421875" style="0" customWidth="1"/>
    <col min="6" max="6" width="10.28125" style="0" customWidth="1"/>
    <col min="7" max="7" width="10.7109375" style="0" customWidth="1"/>
    <col min="8" max="8" width="10.28125" style="0" customWidth="1"/>
    <col min="9" max="9" width="10.7109375" style="0" customWidth="1"/>
    <col min="10" max="10" width="10.140625" style="0" customWidth="1"/>
    <col min="11" max="11" width="10.421875" style="0" customWidth="1"/>
    <col min="12" max="12" width="31.8515625" style="0" customWidth="1"/>
    <col min="13" max="13" width="11.28125" style="0" customWidth="1"/>
    <col min="14" max="14" width="10.421875" style="0" customWidth="1"/>
  </cols>
  <sheetData>
    <row r="1" ht="12.75">
      <c r="G1" t="s">
        <v>38</v>
      </c>
    </row>
    <row r="2" ht="12.75">
      <c r="G2" t="s">
        <v>37</v>
      </c>
    </row>
    <row r="3" ht="12.75">
      <c r="G3" t="s">
        <v>0</v>
      </c>
    </row>
    <row r="4" ht="12.75">
      <c r="G4" t="s">
        <v>36</v>
      </c>
    </row>
    <row r="6" ht="12.75">
      <c r="D6" t="s">
        <v>1</v>
      </c>
    </row>
    <row r="8" spans="1:19" s="3" customFormat="1" ht="12.75">
      <c r="A8" s="10"/>
      <c r="B8" s="10" t="s">
        <v>17</v>
      </c>
      <c r="C8" s="11">
        <v>2009</v>
      </c>
      <c r="D8" s="11">
        <v>2010</v>
      </c>
      <c r="E8" s="11">
        <v>2011</v>
      </c>
      <c r="F8" s="11">
        <v>2012</v>
      </c>
      <c r="G8" s="11">
        <v>2013</v>
      </c>
      <c r="H8" s="11">
        <v>2014</v>
      </c>
      <c r="I8" s="11">
        <v>2015</v>
      </c>
      <c r="J8" s="11">
        <v>2016</v>
      </c>
      <c r="K8" s="11">
        <v>2017</v>
      </c>
      <c r="L8" s="12" t="s">
        <v>2</v>
      </c>
      <c r="M8" s="11">
        <v>2018</v>
      </c>
      <c r="N8" s="11">
        <v>2019</v>
      </c>
      <c r="O8" s="11">
        <v>2020</v>
      </c>
      <c r="P8" s="11">
        <v>2021</v>
      </c>
      <c r="Q8" s="11">
        <v>2022</v>
      </c>
      <c r="R8" s="11">
        <v>2023</v>
      </c>
      <c r="S8" s="4"/>
    </row>
    <row r="9" spans="1:19" ht="25.5">
      <c r="A9" s="12" t="s">
        <v>2</v>
      </c>
      <c r="B9" s="6">
        <v>2387500</v>
      </c>
      <c r="C9" s="13">
        <v>4622500</v>
      </c>
      <c r="D9" s="13">
        <f aca="true" t="shared" si="0" ref="D9:K9">C19</f>
        <v>5348430</v>
      </c>
      <c r="E9" s="13">
        <f t="shared" si="0"/>
        <v>7088572</v>
      </c>
      <c r="F9" s="13">
        <f t="shared" si="0"/>
        <v>6248916</v>
      </c>
      <c r="G9" s="13">
        <f t="shared" si="0"/>
        <v>5409260</v>
      </c>
      <c r="H9" s="13">
        <f t="shared" si="0"/>
        <v>4569604</v>
      </c>
      <c r="I9" s="13">
        <f t="shared" si="0"/>
        <v>3729948</v>
      </c>
      <c r="J9" s="13">
        <f t="shared" si="0"/>
        <v>2890292</v>
      </c>
      <c r="K9" s="13">
        <f t="shared" si="0"/>
        <v>2050636</v>
      </c>
      <c r="L9" s="5" t="s">
        <v>3</v>
      </c>
      <c r="M9" s="13">
        <f>K19</f>
        <v>1457400</v>
      </c>
      <c r="N9" s="13">
        <f>M19</f>
        <v>1110600</v>
      </c>
      <c r="O9" s="13">
        <f>N19</f>
        <v>723800</v>
      </c>
      <c r="P9" s="13">
        <f>O19</f>
        <v>531000</v>
      </c>
      <c r="Q9" s="13">
        <f>P19</f>
        <v>338200</v>
      </c>
      <c r="R9" s="13">
        <f>Q19</f>
        <v>145400</v>
      </c>
      <c r="S9" s="2"/>
    </row>
    <row r="10" spans="1:19" ht="12.75">
      <c r="A10" s="5" t="s">
        <v>3</v>
      </c>
      <c r="B10" s="6">
        <v>19046211</v>
      </c>
      <c r="C10" s="13">
        <v>20621845</v>
      </c>
      <c r="D10" s="13">
        <v>16739000</v>
      </c>
      <c r="E10" s="13">
        <v>16703100</v>
      </c>
      <c r="F10" s="13">
        <v>17607500</v>
      </c>
      <c r="G10" s="13">
        <v>18452000</v>
      </c>
      <c r="H10" s="13">
        <v>19353000</v>
      </c>
      <c r="I10" s="13">
        <v>20082000</v>
      </c>
      <c r="J10" s="13">
        <v>20683400</v>
      </c>
      <c r="K10" s="13">
        <v>21305060</v>
      </c>
      <c r="L10" s="13"/>
      <c r="M10" s="13">
        <v>21943100</v>
      </c>
      <c r="N10" s="13">
        <v>22601900</v>
      </c>
      <c r="O10" s="13">
        <v>23279700</v>
      </c>
      <c r="P10" s="13">
        <v>23978000</v>
      </c>
      <c r="Q10" s="13">
        <v>24697200</v>
      </c>
      <c r="R10" s="13">
        <v>25438500</v>
      </c>
      <c r="S10" s="2"/>
    </row>
    <row r="11" spans="1:19" ht="12.75">
      <c r="A11" s="5"/>
      <c r="B11" s="5"/>
      <c r="C11" s="13"/>
      <c r="D11" s="13"/>
      <c r="E11" s="14"/>
      <c r="F11" s="14"/>
      <c r="G11" s="14"/>
      <c r="H11" s="14"/>
      <c r="I11" s="14"/>
      <c r="J11" s="14"/>
      <c r="K11" s="14"/>
      <c r="L11" s="5" t="s">
        <v>4</v>
      </c>
      <c r="M11" s="14"/>
      <c r="N11" s="14"/>
      <c r="O11" s="14"/>
      <c r="P11" s="14"/>
      <c r="Q11" s="14"/>
      <c r="R11" s="14"/>
      <c r="S11" s="2"/>
    </row>
    <row r="12" spans="1:19" ht="12.75">
      <c r="A12" s="5" t="s">
        <v>4</v>
      </c>
      <c r="B12" s="5"/>
      <c r="C12" s="13">
        <v>1116630</v>
      </c>
      <c r="D12" s="13">
        <v>2333370</v>
      </c>
      <c r="E12" s="14"/>
      <c r="F12" s="14"/>
      <c r="G12" s="14"/>
      <c r="H12" s="14"/>
      <c r="I12" s="14"/>
      <c r="J12" s="14"/>
      <c r="K12" s="14"/>
      <c r="L12" s="5"/>
      <c r="M12" s="14"/>
      <c r="N12" s="14"/>
      <c r="O12" s="14"/>
      <c r="P12" s="14"/>
      <c r="Q12" s="14"/>
      <c r="R12" s="14"/>
      <c r="S12" s="2"/>
    </row>
    <row r="13" spans="1:19" ht="12.75">
      <c r="A13" s="5"/>
      <c r="B13" s="5"/>
      <c r="C13" s="14"/>
      <c r="D13" s="14"/>
      <c r="E13" s="14"/>
      <c r="F13" s="14"/>
      <c r="G13" s="14"/>
      <c r="H13" s="14"/>
      <c r="I13" s="14"/>
      <c r="J13" s="14"/>
      <c r="K13" s="14"/>
      <c r="M13" s="14"/>
      <c r="N13" s="14"/>
      <c r="O13" s="14"/>
      <c r="P13" s="14"/>
      <c r="Q13" s="14"/>
      <c r="R13" s="14"/>
      <c r="S13" s="2"/>
    </row>
    <row r="14" spans="1:19" ht="12.75">
      <c r="A14" s="5" t="s">
        <v>5</v>
      </c>
      <c r="B14" s="6">
        <v>465000</v>
      </c>
      <c r="C14" s="13">
        <v>390700</v>
      </c>
      <c r="D14" s="13">
        <v>593228</v>
      </c>
      <c r="E14" s="13">
        <v>839656</v>
      </c>
      <c r="F14" s="13">
        <v>839656</v>
      </c>
      <c r="G14" s="13">
        <v>839656</v>
      </c>
      <c r="H14" s="13">
        <v>839656</v>
      </c>
      <c r="I14" s="13">
        <v>839656</v>
      </c>
      <c r="J14" s="13">
        <v>839656</v>
      </c>
      <c r="K14" s="13">
        <v>593236</v>
      </c>
      <c r="L14" s="5" t="s">
        <v>5</v>
      </c>
      <c r="M14" s="13">
        <v>346800</v>
      </c>
      <c r="N14" s="13">
        <v>386800</v>
      </c>
      <c r="O14" s="13">
        <v>192800</v>
      </c>
      <c r="P14" s="13">
        <v>192800</v>
      </c>
      <c r="Q14" s="13">
        <v>192800</v>
      </c>
      <c r="R14" s="13">
        <v>145400</v>
      </c>
      <c r="S14" s="2"/>
    </row>
    <row r="15" spans="1:19" ht="12.75">
      <c r="A15" s="5" t="s">
        <v>6</v>
      </c>
      <c r="B15" s="6">
        <v>110000</v>
      </c>
      <c r="C15" s="13">
        <v>330000</v>
      </c>
      <c r="D15" s="13">
        <v>391100</v>
      </c>
      <c r="E15" s="13">
        <v>362000</v>
      </c>
      <c r="F15" s="13">
        <v>317800</v>
      </c>
      <c r="G15" s="13">
        <v>282700</v>
      </c>
      <c r="H15" s="13">
        <v>240600</v>
      </c>
      <c r="I15" s="13">
        <v>200000</v>
      </c>
      <c r="J15" s="13">
        <v>158410</v>
      </c>
      <c r="K15" s="13">
        <v>119400</v>
      </c>
      <c r="L15" s="5" t="s">
        <v>6</v>
      </c>
      <c r="M15" s="13">
        <v>91800</v>
      </c>
      <c r="N15" s="13">
        <v>67330</v>
      </c>
      <c r="O15" s="14">
        <v>48900</v>
      </c>
      <c r="P15" s="14">
        <v>34400</v>
      </c>
      <c r="Q15" s="14">
        <v>20000</v>
      </c>
      <c r="R15" s="14">
        <v>5500</v>
      </c>
      <c r="S15" s="2"/>
    </row>
    <row r="16" spans="1:19" ht="12.75">
      <c r="A16" s="5" t="s">
        <v>7</v>
      </c>
      <c r="B16" s="5"/>
      <c r="C16" s="14"/>
      <c r="D16" s="14"/>
      <c r="E16" s="14"/>
      <c r="F16" s="14"/>
      <c r="G16" s="14"/>
      <c r="H16" s="14"/>
      <c r="I16" s="14"/>
      <c r="J16" s="14"/>
      <c r="K16" s="14"/>
      <c r="L16" s="5" t="s">
        <v>7</v>
      </c>
      <c r="M16" s="14"/>
      <c r="N16" s="14"/>
      <c r="O16" s="14"/>
      <c r="P16" s="14"/>
      <c r="Q16" s="14"/>
      <c r="R16" s="14"/>
      <c r="S16" s="2"/>
    </row>
    <row r="17" spans="1:19" ht="12.75">
      <c r="A17" s="5" t="s">
        <v>8</v>
      </c>
      <c r="B17" s="6">
        <v>575000</v>
      </c>
      <c r="C17" s="13">
        <f>C14+C15</f>
        <v>720700</v>
      </c>
      <c r="D17" s="13">
        <f aca="true" t="shared" si="1" ref="D17:R17">D14+D15</f>
        <v>984328</v>
      </c>
      <c r="E17" s="13">
        <f t="shared" si="1"/>
        <v>1201656</v>
      </c>
      <c r="F17" s="13">
        <f t="shared" si="1"/>
        <v>1157456</v>
      </c>
      <c r="G17" s="13">
        <f t="shared" si="1"/>
        <v>1122356</v>
      </c>
      <c r="H17" s="13">
        <f t="shared" si="1"/>
        <v>1080256</v>
      </c>
      <c r="I17" s="13">
        <f t="shared" si="1"/>
        <v>1039656</v>
      </c>
      <c r="J17" s="13">
        <f t="shared" si="1"/>
        <v>998066</v>
      </c>
      <c r="K17" s="13">
        <f t="shared" si="1"/>
        <v>712636</v>
      </c>
      <c r="L17" s="5" t="s">
        <v>8</v>
      </c>
      <c r="M17" s="13">
        <f t="shared" si="1"/>
        <v>438600</v>
      </c>
      <c r="N17" s="13">
        <f t="shared" si="1"/>
        <v>454130</v>
      </c>
      <c r="O17" s="13">
        <f t="shared" si="1"/>
        <v>241700</v>
      </c>
      <c r="P17" s="13">
        <f t="shared" si="1"/>
        <v>227200</v>
      </c>
      <c r="Q17" s="13">
        <f t="shared" si="1"/>
        <v>212800</v>
      </c>
      <c r="R17" s="13">
        <f t="shared" si="1"/>
        <v>150900</v>
      </c>
      <c r="S17" s="2"/>
    </row>
    <row r="18" spans="1:19" ht="12.75">
      <c r="A18" s="5"/>
      <c r="B18" s="5"/>
      <c r="C18" s="14"/>
      <c r="D18" s="14"/>
      <c r="E18" s="14"/>
      <c r="F18" s="14"/>
      <c r="G18" s="14"/>
      <c r="H18" s="14"/>
      <c r="I18" s="14"/>
      <c r="J18" s="14"/>
      <c r="K18" s="14"/>
      <c r="M18" s="14"/>
      <c r="N18" s="14"/>
      <c r="O18" s="14"/>
      <c r="P18" s="14"/>
      <c r="Q18" s="14"/>
      <c r="R18" s="14"/>
      <c r="S18" s="2"/>
    </row>
    <row r="19" spans="1:19" ht="12.75">
      <c r="A19" s="5" t="s">
        <v>9</v>
      </c>
      <c r="B19" s="6">
        <v>1922500</v>
      </c>
      <c r="C19" s="13">
        <f>C9+C12-C14</f>
        <v>5348430</v>
      </c>
      <c r="D19" s="13">
        <f>D9+D12-D14</f>
        <v>7088572</v>
      </c>
      <c r="E19" s="13">
        <f aca="true" t="shared" si="2" ref="E19:R19">E9+E12-E14</f>
        <v>6248916</v>
      </c>
      <c r="F19" s="13">
        <f t="shared" si="2"/>
        <v>5409260</v>
      </c>
      <c r="G19" s="13">
        <f t="shared" si="2"/>
        <v>4569604</v>
      </c>
      <c r="H19" s="13">
        <f t="shared" si="2"/>
        <v>3729948</v>
      </c>
      <c r="I19" s="13">
        <f t="shared" si="2"/>
        <v>2890292</v>
      </c>
      <c r="J19" s="13">
        <f t="shared" si="2"/>
        <v>2050636</v>
      </c>
      <c r="K19" s="13">
        <f t="shared" si="2"/>
        <v>1457400</v>
      </c>
      <c r="L19" s="5" t="s">
        <v>9</v>
      </c>
      <c r="M19" s="13">
        <f t="shared" si="2"/>
        <v>1110600</v>
      </c>
      <c r="N19" s="13">
        <f t="shared" si="2"/>
        <v>723800</v>
      </c>
      <c r="O19" s="13">
        <f t="shared" si="2"/>
        <v>531000</v>
      </c>
      <c r="P19" s="13">
        <f t="shared" si="2"/>
        <v>338200</v>
      </c>
      <c r="Q19" s="13">
        <f t="shared" si="2"/>
        <v>145400</v>
      </c>
      <c r="R19" s="13">
        <f t="shared" si="2"/>
        <v>0</v>
      </c>
      <c r="S19" s="2"/>
    </row>
    <row r="20" spans="1:19" ht="12.75">
      <c r="A20" s="5"/>
      <c r="B20" s="5"/>
      <c r="C20" s="14"/>
      <c r="D20" s="14"/>
      <c r="E20" s="14"/>
      <c r="F20" s="14"/>
      <c r="G20" s="14"/>
      <c r="H20" s="14"/>
      <c r="I20" s="14"/>
      <c r="J20" s="14"/>
      <c r="K20" s="14"/>
      <c r="M20" s="14"/>
      <c r="N20" s="14"/>
      <c r="O20" s="14"/>
      <c r="P20" s="14"/>
      <c r="Q20" s="14"/>
      <c r="R20" s="14"/>
      <c r="S20" s="2"/>
    </row>
    <row r="21" spans="1:19" ht="12.75">
      <c r="A21" s="5" t="s">
        <v>10</v>
      </c>
      <c r="B21" s="15">
        <v>0.0302</v>
      </c>
      <c r="C21" s="16">
        <f>C17/C10</f>
        <v>0.034948376345569465</v>
      </c>
      <c r="D21" s="16">
        <f aca="true" t="shared" si="3" ref="D21:R21">D17/D10</f>
        <v>0.05880446860624888</v>
      </c>
      <c r="E21" s="16">
        <f t="shared" si="3"/>
        <v>0.0719420945812454</v>
      </c>
      <c r="F21" s="16">
        <f t="shared" si="3"/>
        <v>0.06573653272753088</v>
      </c>
      <c r="G21" s="16">
        <f t="shared" si="3"/>
        <v>0.06082570995014091</v>
      </c>
      <c r="H21" s="16">
        <f t="shared" si="3"/>
        <v>0.05581852942696223</v>
      </c>
      <c r="I21" s="16">
        <f t="shared" si="3"/>
        <v>0.05177054078279056</v>
      </c>
      <c r="J21" s="16">
        <f t="shared" si="3"/>
        <v>0.048254445594051266</v>
      </c>
      <c r="K21" s="16">
        <f t="shared" si="3"/>
        <v>0.03344914306742154</v>
      </c>
      <c r="L21" s="5" t="s">
        <v>10</v>
      </c>
      <c r="M21" s="16">
        <f t="shared" si="3"/>
        <v>0.019988060027981463</v>
      </c>
      <c r="N21" s="16">
        <f t="shared" si="3"/>
        <v>0.02009255859020702</v>
      </c>
      <c r="O21" s="16">
        <f t="shared" si="3"/>
        <v>0.010382436199779207</v>
      </c>
      <c r="P21" s="16">
        <f t="shared" si="3"/>
        <v>0.009475352406372508</v>
      </c>
      <c r="Q21" s="16">
        <f t="shared" si="3"/>
        <v>0.008616361368900118</v>
      </c>
      <c r="R21" s="16">
        <f t="shared" si="3"/>
        <v>0.005931953534996167</v>
      </c>
      <c r="S21" s="2"/>
    </row>
    <row r="22" spans="1:19" ht="12.75">
      <c r="A22" s="5" t="s">
        <v>11</v>
      </c>
      <c r="B22" s="15">
        <v>0.1009</v>
      </c>
      <c r="C22" s="16">
        <f>C19/C10</f>
        <v>0.2593574920187791</v>
      </c>
      <c r="D22" s="16">
        <f aca="true" t="shared" si="4" ref="D22:R22">D19/D10</f>
        <v>0.4234764322838879</v>
      </c>
      <c r="E22" s="16">
        <f t="shared" si="4"/>
        <v>0.37411713993210843</v>
      </c>
      <c r="F22" s="16">
        <f t="shared" si="4"/>
        <v>0.3072134033792418</v>
      </c>
      <c r="G22" s="16">
        <f t="shared" si="4"/>
        <v>0.24764816822024713</v>
      </c>
      <c r="H22" s="16">
        <f t="shared" si="4"/>
        <v>0.1927322895675089</v>
      </c>
      <c r="I22" s="16">
        <f t="shared" si="4"/>
        <v>0.14392450951100488</v>
      </c>
      <c r="J22" s="16">
        <f t="shared" si="4"/>
        <v>0.0991440478838102</v>
      </c>
      <c r="K22" s="16">
        <f t="shared" si="4"/>
        <v>0.06840628470419703</v>
      </c>
      <c r="L22" s="5" t="s">
        <v>11</v>
      </c>
      <c r="M22" s="16">
        <f t="shared" si="4"/>
        <v>0.05061272108316509</v>
      </c>
      <c r="N22" s="16">
        <f t="shared" si="4"/>
        <v>0.03202385640145298</v>
      </c>
      <c r="O22" s="16">
        <f t="shared" si="4"/>
        <v>0.022809572288302684</v>
      </c>
      <c r="P22" s="16">
        <f t="shared" si="4"/>
        <v>0.01410459587955626</v>
      </c>
      <c r="Q22" s="16">
        <f t="shared" si="4"/>
        <v>0.005887307063148859</v>
      </c>
      <c r="R22" s="16">
        <f t="shared" si="4"/>
        <v>0</v>
      </c>
      <c r="S22" s="2"/>
    </row>
    <row r="24" spans="13:14" ht="20.25" customHeight="1">
      <c r="M24" s="3" t="s">
        <v>40</v>
      </c>
      <c r="N24" s="3"/>
    </row>
    <row r="25" spans="1:14" ht="27.75" customHeight="1">
      <c r="A25" s="18" t="s">
        <v>12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M25" s="3"/>
      <c r="N25" s="3"/>
    </row>
    <row r="26" spans="1:14" ht="69.75" customHeight="1">
      <c r="A26" s="18" t="s">
        <v>39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M26" s="17" t="s">
        <v>13</v>
      </c>
      <c r="N26" s="3"/>
    </row>
  </sheetData>
  <mergeCells count="2">
    <mergeCell ref="A25:K25"/>
    <mergeCell ref="A26:K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">
      <selection activeCell="H25" sqref="H25"/>
    </sheetView>
  </sheetViews>
  <sheetFormatPr defaultColWidth="9.140625" defaultRowHeight="12.75"/>
  <cols>
    <col min="1" max="1" width="10.57421875" style="0" bestFit="1" customWidth="1"/>
    <col min="2" max="2" width="12.00390625" style="0" customWidth="1"/>
    <col min="5" max="5" width="13.8515625" style="0" customWidth="1"/>
    <col min="10" max="10" width="11.00390625" style="0" customWidth="1"/>
    <col min="11" max="11" width="11.28125" style="0" customWidth="1"/>
  </cols>
  <sheetData>
    <row r="1" spans="9:11" ht="12.75">
      <c r="I1">
        <v>2700</v>
      </c>
      <c r="K1" t="s">
        <v>30</v>
      </c>
    </row>
    <row r="2" spans="1:12" ht="12.75">
      <c r="A2" s="5"/>
      <c r="B2" s="5" t="s">
        <v>15</v>
      </c>
      <c r="C2" s="5" t="s">
        <v>14</v>
      </c>
      <c r="D2" s="5" t="s">
        <v>16</v>
      </c>
      <c r="E2" s="5" t="s">
        <v>18</v>
      </c>
      <c r="F2" s="5" t="s">
        <v>27</v>
      </c>
      <c r="G2" s="5"/>
      <c r="H2" s="5"/>
      <c r="I2" s="5" t="s">
        <v>6</v>
      </c>
      <c r="J2" s="5" t="s">
        <v>28</v>
      </c>
      <c r="K2" s="5" t="s">
        <v>29</v>
      </c>
      <c r="L2" s="9" t="s">
        <v>35</v>
      </c>
    </row>
    <row r="3" spans="1:12" ht="12.75">
      <c r="A3" s="5">
        <v>2009</v>
      </c>
      <c r="B3" s="6">
        <v>48200</v>
      </c>
      <c r="C3" s="6">
        <v>154000</v>
      </c>
      <c r="D3" s="6">
        <v>188500</v>
      </c>
      <c r="E3" s="6"/>
      <c r="F3" s="6">
        <f>SUM(B3:E3)</f>
        <v>390700</v>
      </c>
      <c r="G3" s="5"/>
      <c r="H3" s="5"/>
      <c r="I3" s="6">
        <v>202500</v>
      </c>
      <c r="J3" s="6">
        <v>106000</v>
      </c>
      <c r="K3" s="6">
        <v>9000</v>
      </c>
      <c r="L3" s="6">
        <f>SUM(I3:K3)</f>
        <v>317500</v>
      </c>
    </row>
    <row r="4" spans="1:12" ht="12.75">
      <c r="A4" s="5">
        <v>2010</v>
      </c>
      <c r="B4" s="6">
        <v>192800</v>
      </c>
      <c r="C4" s="6">
        <v>154000</v>
      </c>
      <c r="D4" s="5"/>
      <c r="E4" s="6">
        <v>246428</v>
      </c>
      <c r="F4" s="6">
        <f aca="true" t="shared" si="0" ref="F4:F17">SUM(B4:E4)</f>
        <v>593228</v>
      </c>
      <c r="G4" s="5"/>
      <c r="H4" s="5"/>
      <c r="I4" s="6">
        <v>193463</v>
      </c>
      <c r="J4" s="6">
        <v>92000</v>
      </c>
      <c r="K4" s="6">
        <v>105590</v>
      </c>
      <c r="L4" s="6">
        <f aca="true" t="shared" si="1" ref="L4:L17">SUM(I4:K4)</f>
        <v>391053</v>
      </c>
    </row>
    <row r="5" spans="1:12" ht="12.75">
      <c r="A5" s="5">
        <v>2011</v>
      </c>
      <c r="B5" s="6">
        <v>192800</v>
      </c>
      <c r="C5" s="6">
        <v>154000</v>
      </c>
      <c r="D5" s="5"/>
      <c r="E5" s="6">
        <v>492856</v>
      </c>
      <c r="F5" s="6">
        <f t="shared" si="0"/>
        <v>839656</v>
      </c>
      <c r="G5" s="5"/>
      <c r="H5" s="5"/>
      <c r="I5" s="6">
        <v>179002</v>
      </c>
      <c r="J5" s="6">
        <v>81000</v>
      </c>
      <c r="K5" s="6">
        <v>101883</v>
      </c>
      <c r="L5" s="6">
        <f t="shared" si="1"/>
        <v>361885</v>
      </c>
    </row>
    <row r="6" spans="1:12" ht="12.75">
      <c r="A6" s="5">
        <v>2012</v>
      </c>
      <c r="B6" s="6">
        <v>192800</v>
      </c>
      <c r="C6" s="6">
        <v>154000</v>
      </c>
      <c r="D6" s="5"/>
      <c r="E6" s="6">
        <v>492856</v>
      </c>
      <c r="F6" s="6">
        <f t="shared" si="0"/>
        <v>839656</v>
      </c>
      <c r="G6" s="5"/>
      <c r="H6" s="5"/>
      <c r="I6" s="6">
        <v>164543</v>
      </c>
      <c r="J6" s="6">
        <v>68000</v>
      </c>
      <c r="K6" s="6">
        <v>85249</v>
      </c>
      <c r="L6" s="6">
        <f t="shared" si="1"/>
        <v>317792</v>
      </c>
    </row>
    <row r="7" spans="1:12" ht="12.75">
      <c r="A7" s="5">
        <v>2013</v>
      </c>
      <c r="B7" s="6">
        <v>192800</v>
      </c>
      <c r="C7" s="6">
        <v>154000</v>
      </c>
      <c r="D7" s="5"/>
      <c r="E7" s="6">
        <v>492856</v>
      </c>
      <c r="F7" s="6">
        <f t="shared" si="0"/>
        <v>839656</v>
      </c>
      <c r="G7" s="5"/>
      <c r="H7" s="5"/>
      <c r="I7" s="6">
        <v>150082</v>
      </c>
      <c r="J7" s="6">
        <v>64000</v>
      </c>
      <c r="K7" s="6">
        <v>68615</v>
      </c>
      <c r="L7" s="6">
        <f t="shared" si="1"/>
        <v>282697</v>
      </c>
    </row>
    <row r="8" spans="1:12" ht="12.75">
      <c r="A8" s="5">
        <v>2014</v>
      </c>
      <c r="B8" s="6">
        <v>192800</v>
      </c>
      <c r="C8" s="6">
        <v>154000</v>
      </c>
      <c r="D8" s="5"/>
      <c r="E8" s="6">
        <v>492856</v>
      </c>
      <c r="F8" s="6">
        <f t="shared" si="0"/>
        <v>839656</v>
      </c>
      <c r="G8" s="5"/>
      <c r="H8" s="5"/>
      <c r="I8" s="6">
        <v>135623</v>
      </c>
      <c r="J8" s="6">
        <v>53000</v>
      </c>
      <c r="K8" s="6">
        <v>51981</v>
      </c>
      <c r="L8" s="6">
        <f t="shared" si="1"/>
        <v>240604</v>
      </c>
    </row>
    <row r="9" spans="1:12" ht="12.75">
      <c r="A9" s="5">
        <v>2015</v>
      </c>
      <c r="B9" s="6">
        <v>192800</v>
      </c>
      <c r="C9" s="6">
        <v>154000</v>
      </c>
      <c r="D9" s="5"/>
      <c r="E9" s="6">
        <v>492856</v>
      </c>
      <c r="F9" s="6">
        <f t="shared" si="0"/>
        <v>839656</v>
      </c>
      <c r="G9" s="5"/>
      <c r="H9" s="5"/>
      <c r="I9" s="6">
        <v>121162</v>
      </c>
      <c r="J9" s="6">
        <v>43000</v>
      </c>
      <c r="K9" s="6">
        <v>35347</v>
      </c>
      <c r="L9" s="6">
        <f t="shared" si="1"/>
        <v>199509</v>
      </c>
    </row>
    <row r="10" spans="1:12" ht="12.75">
      <c r="A10" s="5">
        <v>2016</v>
      </c>
      <c r="B10" s="6">
        <v>192800</v>
      </c>
      <c r="C10" s="6">
        <v>154000</v>
      </c>
      <c r="D10" s="5"/>
      <c r="E10" s="6">
        <v>492856</v>
      </c>
      <c r="F10" s="6">
        <f t="shared" si="0"/>
        <v>839656</v>
      </c>
      <c r="G10" s="5"/>
      <c r="H10" s="5"/>
      <c r="I10" s="6">
        <v>106703</v>
      </c>
      <c r="J10" s="6">
        <v>33000</v>
      </c>
      <c r="K10" s="6">
        <v>18713</v>
      </c>
      <c r="L10" s="6">
        <f t="shared" si="1"/>
        <v>158416</v>
      </c>
    </row>
    <row r="11" spans="1:12" ht="12.75">
      <c r="A11" s="5">
        <v>2017</v>
      </c>
      <c r="B11" s="6">
        <v>192800</v>
      </c>
      <c r="C11" s="6">
        <v>154000</v>
      </c>
      <c r="D11" s="5"/>
      <c r="E11" s="6">
        <v>246436</v>
      </c>
      <c r="F11" s="6">
        <f t="shared" si="0"/>
        <v>593236</v>
      </c>
      <c r="G11" s="5"/>
      <c r="H11" s="5"/>
      <c r="I11" s="6">
        <v>92242</v>
      </c>
      <c r="J11" s="6">
        <v>24000</v>
      </c>
      <c r="K11" s="6">
        <v>3119</v>
      </c>
      <c r="L11" s="6">
        <f t="shared" si="1"/>
        <v>119361</v>
      </c>
    </row>
    <row r="12" spans="1:12" ht="12.75">
      <c r="A12" s="5">
        <v>2018</v>
      </c>
      <c r="B12" s="6">
        <v>192800</v>
      </c>
      <c r="C12" s="6">
        <v>154000</v>
      </c>
      <c r="D12" s="6"/>
      <c r="E12" s="6"/>
      <c r="F12" s="6">
        <f t="shared" si="0"/>
        <v>346800</v>
      </c>
      <c r="G12" s="5"/>
      <c r="H12" s="5"/>
      <c r="I12" s="6">
        <v>77783</v>
      </c>
      <c r="J12" s="6">
        <v>14000</v>
      </c>
      <c r="K12" s="6"/>
      <c r="L12" s="6">
        <f t="shared" si="1"/>
        <v>91783</v>
      </c>
    </row>
    <row r="13" spans="1:12" ht="12.75">
      <c r="A13" s="5">
        <v>2019</v>
      </c>
      <c r="B13" s="6">
        <v>192800</v>
      </c>
      <c r="C13" s="6">
        <v>194000</v>
      </c>
      <c r="D13" s="6"/>
      <c r="E13" s="6"/>
      <c r="F13" s="6">
        <f t="shared" si="0"/>
        <v>386800</v>
      </c>
      <c r="G13" s="5"/>
      <c r="H13" s="5"/>
      <c r="I13" s="6">
        <v>63322</v>
      </c>
      <c r="J13" s="6">
        <v>4000</v>
      </c>
      <c r="K13" s="6"/>
      <c r="L13" s="6">
        <f t="shared" si="1"/>
        <v>67322</v>
      </c>
    </row>
    <row r="14" spans="1:12" ht="12.75">
      <c r="A14" s="5">
        <v>2020</v>
      </c>
      <c r="B14" s="6">
        <v>192800</v>
      </c>
      <c r="C14" s="6"/>
      <c r="D14" s="6"/>
      <c r="E14" s="6"/>
      <c r="F14" s="6">
        <f t="shared" si="0"/>
        <v>192800</v>
      </c>
      <c r="G14" s="5"/>
      <c r="H14" s="5"/>
      <c r="I14" s="6">
        <v>48863</v>
      </c>
      <c r="J14" s="6"/>
      <c r="K14" s="6"/>
      <c r="L14" s="6">
        <f t="shared" si="1"/>
        <v>48863</v>
      </c>
    </row>
    <row r="15" spans="1:12" ht="12.75">
      <c r="A15" s="5">
        <v>2021</v>
      </c>
      <c r="B15" s="6">
        <v>192800</v>
      </c>
      <c r="C15" s="6"/>
      <c r="D15" s="6"/>
      <c r="E15" s="6"/>
      <c r="F15" s="6">
        <f t="shared" si="0"/>
        <v>192800</v>
      </c>
      <c r="G15" s="5"/>
      <c r="H15" s="5"/>
      <c r="I15" s="6">
        <v>34402</v>
      </c>
      <c r="J15" s="6"/>
      <c r="K15" s="6"/>
      <c r="L15" s="6">
        <f t="shared" si="1"/>
        <v>34402</v>
      </c>
    </row>
    <row r="16" spans="1:12" ht="12.75">
      <c r="A16" s="5">
        <v>2022</v>
      </c>
      <c r="B16" s="6">
        <v>192800</v>
      </c>
      <c r="C16" s="6"/>
      <c r="D16" s="6"/>
      <c r="E16" s="6"/>
      <c r="F16" s="6">
        <f t="shared" si="0"/>
        <v>192800</v>
      </c>
      <c r="G16" s="5"/>
      <c r="H16" s="5"/>
      <c r="I16" s="6">
        <v>19943</v>
      </c>
      <c r="J16" s="6"/>
      <c r="K16" s="6"/>
      <c r="L16" s="6">
        <f t="shared" si="1"/>
        <v>19943</v>
      </c>
    </row>
    <row r="17" spans="1:12" ht="12.75">
      <c r="A17" s="5">
        <v>2023</v>
      </c>
      <c r="B17" s="6">
        <v>145400</v>
      </c>
      <c r="C17" s="6"/>
      <c r="D17" s="6"/>
      <c r="E17" s="6"/>
      <c r="F17" s="6">
        <f t="shared" si="0"/>
        <v>145400</v>
      </c>
      <c r="G17" s="5"/>
      <c r="H17" s="5"/>
      <c r="I17" s="6">
        <v>5467</v>
      </c>
      <c r="J17" s="6"/>
      <c r="K17" s="6"/>
      <c r="L17" s="6">
        <f t="shared" si="1"/>
        <v>5467</v>
      </c>
    </row>
    <row r="18" spans="1:12" ht="12.75">
      <c r="A18" s="5"/>
      <c r="B18" s="6">
        <f>SUM(B3:B17)</f>
        <v>2700000</v>
      </c>
      <c r="C18" s="6">
        <f>SUM(C3:C17)</f>
        <v>1734000</v>
      </c>
      <c r="D18" s="6">
        <f>SUM(D3:D17)</f>
        <v>188500</v>
      </c>
      <c r="E18" s="6">
        <f>SUM(E3:E17)</f>
        <v>3450000</v>
      </c>
      <c r="F18" s="6">
        <f>SUM(F3:F17)</f>
        <v>8072500</v>
      </c>
      <c r="G18" s="5"/>
      <c r="H18" s="5"/>
      <c r="I18" s="6">
        <f>SUM(I3:I17)</f>
        <v>1595100</v>
      </c>
      <c r="J18" s="6">
        <f>SUM(J3:J17)</f>
        <v>582000</v>
      </c>
      <c r="K18" s="6">
        <f>SUM(K3:K17)</f>
        <v>479497</v>
      </c>
      <c r="L18" s="6">
        <f>SUM(L3:L17)</f>
        <v>2656597</v>
      </c>
    </row>
    <row r="19" spans="11:12" ht="12.75">
      <c r="K19" s="1"/>
      <c r="L19" s="1"/>
    </row>
    <row r="20" spans="3:5" ht="12.75">
      <c r="C20">
        <f>C18+D18</f>
        <v>1922500</v>
      </c>
      <c r="E20" s="1"/>
    </row>
    <row r="21" ht="12.75">
      <c r="E21" s="1"/>
    </row>
    <row r="22" ht="12.75">
      <c r="E22" s="1"/>
    </row>
    <row r="23" spans="5:10" ht="12.75">
      <c r="E23" s="1"/>
      <c r="J23" s="1">
        <f>I18+J18+K18</f>
        <v>2656597</v>
      </c>
    </row>
    <row r="24" ht="12.75">
      <c r="E24" s="1"/>
    </row>
    <row r="25" ht="12.75">
      <c r="E25" s="1"/>
    </row>
    <row r="26" ht="12.75">
      <c r="E26" s="1"/>
    </row>
    <row r="27" ht="12.75">
      <c r="E27" s="1"/>
    </row>
    <row r="28" ht="12.75">
      <c r="E28" s="1"/>
    </row>
    <row r="29" ht="12.75">
      <c r="E29" s="1"/>
    </row>
    <row r="30" ht="12.75">
      <c r="E30" s="1"/>
    </row>
    <row r="31" ht="12.75">
      <c r="E31" s="1"/>
    </row>
    <row r="37" spans="1:4" ht="12.75">
      <c r="A37" s="1">
        <v>1116630</v>
      </c>
      <c r="B37" t="s">
        <v>19</v>
      </c>
      <c r="D37" t="s">
        <v>22</v>
      </c>
    </row>
    <row r="38" spans="1:4" ht="12.75">
      <c r="A38" s="1">
        <v>2333370</v>
      </c>
      <c r="B38" t="s">
        <v>20</v>
      </c>
      <c r="D38" t="s">
        <v>21</v>
      </c>
    </row>
    <row r="39" spans="1:10" ht="12.75">
      <c r="A39" s="1">
        <f>SUM(A37:A38)</f>
        <v>3450000</v>
      </c>
      <c r="B39">
        <v>28</v>
      </c>
      <c r="C39">
        <f>A39/B39</f>
        <v>123214.28571428571</v>
      </c>
      <c r="G39" t="s">
        <v>32</v>
      </c>
      <c r="H39">
        <v>3.375</v>
      </c>
      <c r="I39" t="s">
        <v>33</v>
      </c>
      <c r="J39">
        <v>3037.5</v>
      </c>
    </row>
    <row r="40" spans="2:5" ht="12.75">
      <c r="B40" s="1">
        <v>3450000</v>
      </c>
      <c r="E40" t="s">
        <v>31</v>
      </c>
    </row>
    <row r="41" spans="1:9" ht="12.75">
      <c r="A41">
        <v>2009</v>
      </c>
      <c r="B41" s="1"/>
      <c r="E41" s="6">
        <v>1116630</v>
      </c>
      <c r="F41">
        <v>9000</v>
      </c>
      <c r="H41">
        <v>0.0084375</v>
      </c>
      <c r="I41" t="s">
        <v>34</v>
      </c>
    </row>
    <row r="42" spans="1:6" ht="12.75">
      <c r="A42" s="1">
        <v>2010</v>
      </c>
      <c r="B42" s="1">
        <v>243</v>
      </c>
      <c r="E42" s="6">
        <v>3450000</v>
      </c>
      <c r="F42" s="8">
        <v>77520</v>
      </c>
    </row>
    <row r="43" spans="1:7" ht="12.75">
      <c r="A43" t="s">
        <v>23</v>
      </c>
      <c r="B43">
        <v>122</v>
      </c>
      <c r="C43" s="1">
        <v>123214</v>
      </c>
      <c r="E43" s="1">
        <f>B40-C43</f>
        <v>3326786</v>
      </c>
      <c r="F43" s="1">
        <v>28070</v>
      </c>
      <c r="G43">
        <f>SUM(F41:F43)</f>
        <v>114590</v>
      </c>
    </row>
    <row r="44" spans="1:6" ht="12.75">
      <c r="A44" t="s">
        <v>24</v>
      </c>
      <c r="B44">
        <v>2</v>
      </c>
      <c r="C44" s="1">
        <v>123214</v>
      </c>
      <c r="D44" s="1">
        <f>SUM(C43:C44)</f>
        <v>246428</v>
      </c>
      <c r="E44" s="1">
        <f>E43-C44</f>
        <v>3203572</v>
      </c>
      <c r="F44" s="1">
        <f aca="true" t="shared" si="2" ref="F44:F70">E44*$H$41</f>
        <v>27030.138750000002</v>
      </c>
    </row>
    <row r="45" spans="1:6" ht="12.75">
      <c r="A45" t="s">
        <v>25</v>
      </c>
      <c r="B45">
        <v>3</v>
      </c>
      <c r="C45" s="1">
        <v>123214</v>
      </c>
      <c r="E45" s="1">
        <f>E44-C45</f>
        <v>3080358</v>
      </c>
      <c r="F45" s="1">
        <f t="shared" si="2"/>
        <v>25990.520625</v>
      </c>
    </row>
    <row r="46" spans="1:6" ht="12.75">
      <c r="A46" t="s">
        <v>26</v>
      </c>
      <c r="B46">
        <v>4</v>
      </c>
      <c r="C46" s="1">
        <v>123214</v>
      </c>
      <c r="E46" s="1">
        <f aca="true" t="shared" si="3" ref="E46:E70">E45-C46</f>
        <v>2957144</v>
      </c>
      <c r="F46" s="1">
        <f t="shared" si="2"/>
        <v>24950.9025</v>
      </c>
    </row>
    <row r="47" spans="1:7" ht="12.75">
      <c r="A47">
        <v>2011</v>
      </c>
      <c r="B47">
        <v>5</v>
      </c>
      <c r="C47" s="1">
        <v>123214</v>
      </c>
      <c r="E47" s="1">
        <f t="shared" si="3"/>
        <v>2833930</v>
      </c>
      <c r="F47" s="1">
        <f t="shared" si="2"/>
        <v>23911.284375000003</v>
      </c>
      <c r="G47" s="1">
        <f>SUM(F44:F47)</f>
        <v>101882.84625</v>
      </c>
    </row>
    <row r="48" spans="1:6" ht="12.75">
      <c r="A48">
        <v>2011</v>
      </c>
      <c r="B48">
        <v>6</v>
      </c>
      <c r="C48" s="1">
        <v>123214</v>
      </c>
      <c r="D48" s="1">
        <f>SUM(C45:C48)</f>
        <v>492856</v>
      </c>
      <c r="E48" s="1">
        <f t="shared" si="3"/>
        <v>2710716</v>
      </c>
      <c r="F48" s="1">
        <f t="shared" si="2"/>
        <v>22871.666250000002</v>
      </c>
    </row>
    <row r="49" spans="1:6" ht="12.75">
      <c r="A49">
        <v>2012</v>
      </c>
      <c r="B49">
        <v>7</v>
      </c>
      <c r="C49" s="1">
        <v>123214</v>
      </c>
      <c r="E49" s="1">
        <f t="shared" si="3"/>
        <v>2587502</v>
      </c>
      <c r="F49" s="1">
        <f t="shared" si="2"/>
        <v>21832.048125</v>
      </c>
    </row>
    <row r="50" spans="1:6" ht="12.75">
      <c r="A50">
        <v>2012</v>
      </c>
      <c r="B50">
        <v>8</v>
      </c>
      <c r="C50" s="1">
        <v>123214</v>
      </c>
      <c r="E50" s="1">
        <f t="shared" si="3"/>
        <v>2464288</v>
      </c>
      <c r="F50" s="1">
        <f t="shared" si="2"/>
        <v>20792.43</v>
      </c>
    </row>
    <row r="51" spans="1:7" ht="12.75">
      <c r="A51">
        <v>2012</v>
      </c>
      <c r="B51">
        <v>9</v>
      </c>
      <c r="C51" s="1">
        <v>123214</v>
      </c>
      <c r="E51" s="1">
        <f t="shared" si="3"/>
        <v>2341074</v>
      </c>
      <c r="F51" s="1">
        <f t="shared" si="2"/>
        <v>19752.811875000003</v>
      </c>
      <c r="G51" s="1">
        <f>SUM(F48:F51)</f>
        <v>85248.95625</v>
      </c>
    </row>
    <row r="52" spans="1:6" ht="12.75">
      <c r="A52">
        <v>2012</v>
      </c>
      <c r="B52">
        <v>10</v>
      </c>
      <c r="C52" s="1">
        <v>123214</v>
      </c>
      <c r="D52" s="1">
        <f>SUM(C49:C52)</f>
        <v>492856</v>
      </c>
      <c r="E52" s="1">
        <f t="shared" si="3"/>
        <v>2217860</v>
      </c>
      <c r="F52" s="1">
        <f t="shared" si="2"/>
        <v>18713.193750000002</v>
      </c>
    </row>
    <row r="53" spans="1:6" ht="12.75">
      <c r="A53">
        <v>2013</v>
      </c>
      <c r="B53">
        <v>11</v>
      </c>
      <c r="C53" s="1">
        <v>123214</v>
      </c>
      <c r="E53" s="1">
        <f t="shared" si="3"/>
        <v>2094646</v>
      </c>
      <c r="F53" s="1">
        <f t="shared" si="2"/>
        <v>17673.575625</v>
      </c>
    </row>
    <row r="54" spans="1:6" ht="12.75">
      <c r="A54">
        <v>2013</v>
      </c>
      <c r="B54">
        <v>12</v>
      </c>
      <c r="C54" s="1">
        <v>123214</v>
      </c>
      <c r="E54" s="1">
        <f t="shared" si="3"/>
        <v>1971432</v>
      </c>
      <c r="F54" s="1">
        <f t="shared" si="2"/>
        <v>16633.9575</v>
      </c>
    </row>
    <row r="55" spans="1:7" ht="12.75">
      <c r="A55">
        <v>2013</v>
      </c>
      <c r="B55">
        <v>13</v>
      </c>
      <c r="C55" s="1">
        <v>123214</v>
      </c>
      <c r="E55" s="1">
        <f t="shared" si="3"/>
        <v>1848218</v>
      </c>
      <c r="F55" s="1">
        <f t="shared" si="2"/>
        <v>15594.339375000001</v>
      </c>
      <c r="G55" s="1">
        <f>SUM(F52:F55)</f>
        <v>68615.06625</v>
      </c>
    </row>
    <row r="56" spans="1:6" ht="12.75">
      <c r="A56">
        <v>2013</v>
      </c>
      <c r="B56">
        <v>14</v>
      </c>
      <c r="C56" s="1">
        <v>123214</v>
      </c>
      <c r="D56" s="1">
        <f>SUM(C53:C56)</f>
        <v>492856</v>
      </c>
      <c r="E56" s="1">
        <f t="shared" si="3"/>
        <v>1725004</v>
      </c>
      <c r="F56" s="1">
        <f t="shared" si="2"/>
        <v>14554.72125</v>
      </c>
    </row>
    <row r="57" spans="1:6" ht="12.75">
      <c r="A57">
        <v>2014</v>
      </c>
      <c r="B57">
        <v>15</v>
      </c>
      <c r="C57" s="1">
        <v>123214</v>
      </c>
      <c r="E57" s="1">
        <f t="shared" si="3"/>
        <v>1601790</v>
      </c>
      <c r="F57" s="1">
        <f t="shared" si="2"/>
        <v>13515.103125000001</v>
      </c>
    </row>
    <row r="58" spans="1:6" ht="12.75">
      <c r="A58">
        <v>2014</v>
      </c>
      <c r="B58">
        <v>16</v>
      </c>
      <c r="C58" s="1">
        <v>123214</v>
      </c>
      <c r="E58" s="1">
        <f t="shared" si="3"/>
        <v>1478576</v>
      </c>
      <c r="F58" s="1">
        <f t="shared" si="2"/>
        <v>12475.485</v>
      </c>
    </row>
    <row r="59" spans="1:7" ht="12.75">
      <c r="A59">
        <v>2014</v>
      </c>
      <c r="B59">
        <v>17</v>
      </c>
      <c r="C59" s="1">
        <v>123214</v>
      </c>
      <c r="E59" s="1">
        <f t="shared" si="3"/>
        <v>1355362</v>
      </c>
      <c r="F59" s="1">
        <f t="shared" si="2"/>
        <v>11435.866875000002</v>
      </c>
      <c r="G59" s="1">
        <f>SUM(F56:F59)</f>
        <v>51981.176250000004</v>
      </c>
    </row>
    <row r="60" spans="1:6" ht="12.75">
      <c r="A60">
        <v>2014</v>
      </c>
      <c r="B60">
        <v>18</v>
      </c>
      <c r="C60" s="1">
        <v>123214</v>
      </c>
      <c r="D60" s="1">
        <f>SUM(C57:C60)</f>
        <v>492856</v>
      </c>
      <c r="E60" s="1">
        <f t="shared" si="3"/>
        <v>1232148</v>
      </c>
      <c r="F60" s="1">
        <f t="shared" si="2"/>
        <v>10396.24875</v>
      </c>
    </row>
    <row r="61" spans="1:6" ht="12.75">
      <c r="A61">
        <v>2015</v>
      </c>
      <c r="B61">
        <v>19</v>
      </c>
      <c r="C61" s="1">
        <v>123214</v>
      </c>
      <c r="E61" s="1">
        <f t="shared" si="3"/>
        <v>1108934</v>
      </c>
      <c r="F61" s="1">
        <f t="shared" si="2"/>
        <v>9356.630625</v>
      </c>
    </row>
    <row r="62" spans="1:6" ht="12.75">
      <c r="A62">
        <v>2015</v>
      </c>
      <c r="B62">
        <v>20</v>
      </c>
      <c r="C62" s="1">
        <v>123214</v>
      </c>
      <c r="E62" s="1">
        <f t="shared" si="3"/>
        <v>985720</v>
      </c>
      <c r="F62" s="1">
        <f t="shared" si="2"/>
        <v>8317.0125</v>
      </c>
    </row>
    <row r="63" spans="1:7" ht="12.75">
      <c r="A63">
        <v>2015</v>
      </c>
      <c r="B63">
        <v>21</v>
      </c>
      <c r="C63" s="1">
        <v>123214</v>
      </c>
      <c r="E63" s="1">
        <f t="shared" si="3"/>
        <v>862506</v>
      </c>
      <c r="F63" s="1">
        <f t="shared" si="2"/>
        <v>7277.394375000001</v>
      </c>
      <c r="G63" s="1">
        <f>SUM(F60:F63)</f>
        <v>35347.286250000005</v>
      </c>
    </row>
    <row r="64" spans="1:6" ht="12.75">
      <c r="A64">
        <v>2015</v>
      </c>
      <c r="B64">
        <v>22</v>
      </c>
      <c r="C64" s="1">
        <v>123214</v>
      </c>
      <c r="D64" s="1">
        <f>SUM(C61:C64)</f>
        <v>492856</v>
      </c>
      <c r="E64" s="1">
        <f t="shared" si="3"/>
        <v>739292</v>
      </c>
      <c r="F64" s="1">
        <f t="shared" si="2"/>
        <v>6237.776250000001</v>
      </c>
    </row>
    <row r="65" spans="1:6" ht="12.75">
      <c r="A65">
        <v>2016</v>
      </c>
      <c r="B65">
        <v>23</v>
      </c>
      <c r="C65" s="1">
        <v>123214</v>
      </c>
      <c r="E65" s="1">
        <f t="shared" si="3"/>
        <v>616078</v>
      </c>
      <c r="F65" s="1">
        <f t="shared" si="2"/>
        <v>5198.158125</v>
      </c>
    </row>
    <row r="66" spans="1:6" ht="12.75">
      <c r="A66">
        <v>2016</v>
      </c>
      <c r="B66">
        <v>24</v>
      </c>
      <c r="C66" s="1">
        <v>123214</v>
      </c>
      <c r="E66" s="1">
        <f t="shared" si="3"/>
        <v>492864</v>
      </c>
      <c r="F66" s="1">
        <f t="shared" si="2"/>
        <v>4158.54</v>
      </c>
    </row>
    <row r="67" spans="1:7" ht="12.75">
      <c r="A67">
        <v>2016</v>
      </c>
      <c r="B67">
        <v>25</v>
      </c>
      <c r="C67" s="1">
        <v>123214</v>
      </c>
      <c r="E67" s="1">
        <f t="shared" si="3"/>
        <v>369650</v>
      </c>
      <c r="F67" s="1">
        <f t="shared" si="2"/>
        <v>3118.921875</v>
      </c>
      <c r="G67" s="1">
        <f>SUM(F64:F67)</f>
        <v>18713.39625</v>
      </c>
    </row>
    <row r="68" spans="1:6" ht="12.75">
      <c r="A68">
        <v>2016</v>
      </c>
      <c r="B68">
        <v>26</v>
      </c>
      <c r="C68" s="1">
        <v>123214</v>
      </c>
      <c r="D68" s="1">
        <f>SUM(C65:C68)</f>
        <v>492856</v>
      </c>
      <c r="E68" s="1">
        <f t="shared" si="3"/>
        <v>246436</v>
      </c>
      <c r="F68" s="1">
        <f t="shared" si="2"/>
        <v>2079.30375</v>
      </c>
    </row>
    <row r="69" spans="1:6" ht="12.75">
      <c r="A69">
        <v>2017</v>
      </c>
      <c r="B69">
        <v>27</v>
      </c>
      <c r="C69" s="1">
        <v>123214</v>
      </c>
      <c r="E69" s="1">
        <f t="shared" si="3"/>
        <v>123222</v>
      </c>
      <c r="F69" s="1">
        <f t="shared" si="2"/>
        <v>1039.685625</v>
      </c>
    </row>
    <row r="70" spans="1:7" ht="12.75">
      <c r="A70">
        <v>2017</v>
      </c>
      <c r="B70">
        <v>28</v>
      </c>
      <c r="C70" s="1">
        <v>123222</v>
      </c>
      <c r="D70" s="1">
        <f>SUM(C69:C70)</f>
        <v>246436</v>
      </c>
      <c r="E70" s="1">
        <f t="shared" si="3"/>
        <v>0</v>
      </c>
      <c r="F70" s="1">
        <f t="shared" si="2"/>
        <v>0</v>
      </c>
      <c r="G70" s="1">
        <f>SUM(F68:F69)</f>
        <v>3118.989375</v>
      </c>
    </row>
    <row r="71" spans="3:7" s="3" customFormat="1" ht="12.75">
      <c r="C71" s="7">
        <f>SUM(C43:C70)</f>
        <v>3450000</v>
      </c>
      <c r="D71" s="7">
        <f>SUM(D70,D68,D64,D60,D56,D52,D48,D44)</f>
        <v>3450000</v>
      </c>
      <c r="F71" s="3">
        <f>SUM(F41:F70)</f>
        <v>479497.71687500004</v>
      </c>
      <c r="G71" s="7">
        <f>SUM(G70,G67,G63,G59,G55,G51,G47,G43)</f>
        <v>479497.71687500004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2008-11-17T07:43:35Z</cp:lastPrinted>
  <dcterms:created xsi:type="dcterms:W3CDTF">2008-11-14T10:15:26Z</dcterms:created>
  <dcterms:modified xsi:type="dcterms:W3CDTF">2008-11-17T07:53:48Z</dcterms:modified>
  <cp:category/>
  <cp:version/>
  <cp:contentType/>
  <cp:contentStatus/>
</cp:coreProperties>
</file>